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580"/>
  </bookViews>
  <sheets>
    <sheet name="Business Major" sheetId="1" r:id="rId1"/>
    <sheet name="Engineering Major" sheetId="2" r:id="rId2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'Business Major'!#REF!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4525"/>
  <pivotCaches>
    <pivotCache cacheId="13" r:id="rId3"/>
    <pivotCache cacheId="17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" l="1"/>
  <c r="K12" i="1"/>
  <c r="H14" i="1"/>
  <c r="H13" i="1"/>
  <c r="H12" i="1"/>
  <c r="E8" i="1"/>
  <c r="E3" i="1"/>
  <c r="E4" i="1"/>
  <c r="E5" i="1"/>
  <c r="E6" i="1"/>
  <c r="E7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1" i="2"/>
  <c r="E2" i="1"/>
  <c r="M21" i="2"/>
  <c r="K1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" i="2"/>
  <c r="H14" i="2"/>
  <c r="H13" i="2"/>
  <c r="H12" i="2"/>
  <c r="I8" i="2"/>
  <c r="I7" i="2"/>
  <c r="I6" i="2"/>
  <c r="I5" i="2"/>
  <c r="I4" i="2"/>
  <c r="I3" i="2"/>
  <c r="H8" i="2"/>
  <c r="H7" i="2"/>
  <c r="H6" i="2"/>
  <c r="H5" i="2"/>
  <c r="H4" i="2"/>
  <c r="H3" i="2"/>
  <c r="I8" i="1"/>
  <c r="I7" i="1"/>
  <c r="I6" i="1"/>
  <c r="I5" i="1"/>
  <c r="I4" i="1"/>
  <c r="I3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<sst xmlns="http://schemas.openxmlformats.org/spreadsheetml/2006/main" count="105" uniqueCount="31">
  <si>
    <t>Cost</t>
  </si>
  <si>
    <t>School Type</t>
  </si>
  <si>
    <t>Private</t>
  </si>
  <si>
    <t>Public</t>
  </si>
  <si>
    <t>Best College ROI by Majo 2013: Payscale.com</t>
  </si>
  <si>
    <t>30 Year ROI</t>
  </si>
  <si>
    <t>Annual ROI</t>
  </si>
  <si>
    <t>Row Labels</t>
  </si>
  <si>
    <t>Grand Total</t>
  </si>
  <si>
    <t>Column Labels</t>
  </si>
  <si>
    <t>mean</t>
  </si>
  <si>
    <t>median</t>
  </si>
  <si>
    <t>minimum</t>
  </si>
  <si>
    <t>maximum</t>
  </si>
  <si>
    <t>range</t>
  </si>
  <si>
    <t>standard deviation</t>
  </si>
  <si>
    <t>30-Year ROI</t>
  </si>
  <si>
    <t>Descriptive Statistics for Business Major</t>
  </si>
  <si>
    <t>Descriptive Statistics for Engineering Major</t>
  </si>
  <si>
    <t>Count</t>
  </si>
  <si>
    <t>Total</t>
  </si>
  <si>
    <t>The probability that a college picked from the column for 'School type' is 'Private' is 11/20.</t>
  </si>
  <si>
    <t>&gt;=1.5M OR &lt;= 1.8 M</t>
  </si>
  <si>
    <t>Between $1.5M and $1.8M</t>
  </si>
  <si>
    <t>Not Between</t>
  </si>
  <si>
    <t>Count of School Type</t>
  </si>
  <si>
    <t>P(private) =</t>
  </si>
  <si>
    <t>P( between $1.5 M and$ 1.8 M|private) =</t>
  </si>
  <si>
    <t>The probability that a college picked from the column for 'School type' is 'Private' is 16/20.</t>
  </si>
  <si>
    <t>The probability that a college with the 'School Type' 'Private' has '30-Year ROI' between $1.5 M and $1.8 M is 4/16.</t>
  </si>
  <si>
    <t>The probability that a college with the 'School Type' 'Private' has '30-Year ROI' between $1.5 M and $1.8 M is 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</si>
</sst>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164" fontId="0" fillId="0" borderId="0" xfId="0" applyNumberFormat="1"/>
    <xf numFmtId="10" fontId="0" fillId="0" borderId="0" xfId="0" applyNumberFormat="1"/>
    <xf numFmtId="0" fontId="0" fillId="0" borderId="0" xfId="0"/>
    <xf numFmtId="0" fontId="0" fillId="0" borderId="0" xfId="0" pivotButton="1"/>
    <xf numFmtId="0" fontId="2" fillId="0" borderId="0" xfId="0" applyFont="1"/>
    <xf numFmtId="0" fontId="0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1" xfId="0" applyBorder="1"/>
    <xf numFmtId="0" fontId="2" fillId="0" borderId="0" xfId="0" applyFont="1" applyBorder="1"/>
    <xf numFmtId="9" fontId="0" fillId="0" borderId="0" xfId="1" applyFont="1" applyBorder="1"/>
    <xf numFmtId="9" fontId="0" fillId="0" borderId="0" xfId="0" applyNumberFormat="1" applyBorder="1"/>
    <xf numFmtId="0" fontId="3" fillId="2" borderId="0" xfId="0" applyFont="1" applyFill="1"/>
    <xf numFmtId="0" fontId="0" fillId="0" borderId="0" xfId="0" applyNumberFormat="1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lvin" refreshedDate="43405.200894675923" createdVersion="4" refreshedVersion="4" minRefreshableVersion="3" recordCount="20">
  <cacheSource type="worksheet">
    <worksheetSource ref="A1:E21" sheet="Engineering Major"/>
  </cacheSource>
  <cacheFields count="5">
    <cacheField name="School Type" numFmtId="0">
      <sharedItems count="2">
        <s v="Private"/>
        <s v="Public"/>
      </sharedItems>
    </cacheField>
    <cacheField name="Cost" numFmtId="164">
      <sharedItems containsSemiMixedTypes="0" containsString="0" containsNumber="1" containsInteger="1" minValue="64930" maxValue="230100"/>
    </cacheField>
    <cacheField name="30 Year ROI" numFmtId="164">
      <sharedItems containsSemiMixedTypes="0" containsString="0" containsNumber="1" containsInteger="1" minValue="1668000" maxValue="2412000"/>
    </cacheField>
    <cacheField name="Annual ROI" numFmtId="10">
      <sharedItems containsSemiMixedTypes="0" containsString="0" containsNumber="1" minValue="7.4999999999999997E-2" maxValue="0.11700000000000001"/>
    </cacheField>
    <cacheField name="&gt;=1.5M OR &lt;= 1.8 M" numFmtId="0">
      <sharedItems count="2">
        <s v="Not Between"/>
        <s v="Between $1.5M and $1.8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Elvin" refreshedDate="43405.205686111112" createdVersion="4" refreshedVersion="4" minRefreshableVersion="3" recordCount="20">
  <cacheSource type="worksheet">
    <worksheetSource ref="A1:E21" sheet="Business Major"/>
  </cacheSource>
  <cacheFields count="5">
    <cacheField name="School Type" numFmtId="0">
      <sharedItems count="2">
        <s v="Private"/>
        <s v="Public"/>
      </sharedItems>
    </cacheField>
    <cacheField name="Cost" numFmtId="164">
      <sharedItems containsSemiMixedTypes="0" containsString="0" containsNumber="1" containsInteger="1" minValue="87030" maxValue="229900"/>
    </cacheField>
    <cacheField name="30 Year ROI" numFmtId="164">
      <sharedItems containsSemiMixedTypes="0" containsString="0" containsNumber="1" containsInteger="1" minValue="1321000" maxValue="1786000"/>
    </cacheField>
    <cacheField name="Annual ROI" numFmtId="10">
      <sharedItems containsSemiMixedTypes="0" containsString="0" containsNumber="1" minValue="6.7000000000000004E-2" maxValue="0.10100000000000001"/>
    </cacheField>
    <cacheField name="&gt;=1.5M OR &lt;= 1.8 M" numFmtId="0">
      <sharedItems count="2">
        <s v="Between $1.5M and $1.8M"/>
        <s v="Not Betwee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">
  <r>
    <x v="0"/>
    <n v="221700"/>
    <n v="2412000"/>
    <n v="8.6999999999999994E-2"/>
    <x v="0"/>
  </r>
  <r>
    <x v="0"/>
    <n v="213000"/>
    <n v="2064000"/>
    <n v="8.3000000000000004E-2"/>
    <x v="0"/>
  </r>
  <r>
    <x v="0"/>
    <n v="230100"/>
    <n v="1949000"/>
    <n v="7.9000000000000001E-2"/>
    <x v="0"/>
  </r>
  <r>
    <x v="0"/>
    <n v="222600"/>
    <n v="1947000"/>
    <n v="0.08"/>
    <x v="0"/>
  </r>
  <r>
    <x v="0"/>
    <n v="225800"/>
    <n v="1938000"/>
    <n v="0.08"/>
    <x v="0"/>
  </r>
  <r>
    <x v="1"/>
    <n v="87660"/>
    <n v="1937000"/>
    <n v="0.112"/>
    <x v="0"/>
  </r>
  <r>
    <x v="0"/>
    <n v="224900"/>
    <n v="1915000"/>
    <n v="7.9000000000000001E-2"/>
    <x v="0"/>
  </r>
  <r>
    <x v="0"/>
    <n v="221600"/>
    <n v="1878000"/>
    <n v="7.9000000000000001E-2"/>
    <x v="0"/>
  </r>
  <r>
    <x v="1"/>
    <n v="125100"/>
    <n v="1854000"/>
    <n v="9.8000000000000004E-2"/>
    <x v="0"/>
  </r>
  <r>
    <x v="0"/>
    <n v="215700"/>
    <n v="1794000"/>
    <n v="7.9000000000000001E-2"/>
    <x v="1"/>
  </r>
  <r>
    <x v="1"/>
    <n v="92530"/>
    <n v="1761000"/>
    <n v="0.106"/>
    <x v="1"/>
  </r>
  <r>
    <x v="0"/>
    <n v="217800"/>
    <n v="1752000"/>
    <n v="7.6999999999999999E-2"/>
    <x v="1"/>
  </r>
  <r>
    <x v="1"/>
    <n v="89700"/>
    <n v="1727000"/>
    <n v="0.107"/>
    <x v="1"/>
  </r>
  <r>
    <x v="0"/>
    <n v="229600"/>
    <n v="1716000"/>
    <n v="7.4999999999999997E-2"/>
    <x v="1"/>
  </r>
  <r>
    <x v="1"/>
    <n v="101500"/>
    <n v="1703000"/>
    <n v="0.10199999999999999"/>
    <x v="1"/>
  </r>
  <r>
    <x v="1"/>
    <n v="115500"/>
    <n v="1694000"/>
    <n v="9.7000000000000003E-2"/>
    <x v="1"/>
  </r>
  <r>
    <x v="1"/>
    <n v="104500"/>
    <n v="1690000"/>
    <n v="0.10100000000000001"/>
    <x v="1"/>
  </r>
  <r>
    <x v="1"/>
    <n v="69980"/>
    <n v="1685000"/>
    <n v="0.115"/>
    <x v="1"/>
  </r>
  <r>
    <x v="0"/>
    <n v="219400"/>
    <n v="1676000"/>
    <n v="7.5999999999999998E-2"/>
    <x v="1"/>
  </r>
  <r>
    <x v="1"/>
    <n v="64930"/>
    <n v="1668000"/>
    <n v="0.11700000000000001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0">
  <r>
    <x v="0"/>
    <n v="222700"/>
    <n v="1786000"/>
    <n v="7.6999999999999999E-2"/>
    <x v="0"/>
  </r>
  <r>
    <x v="0"/>
    <n v="176400"/>
    <n v="1758000"/>
    <n v="8.4000000000000005E-2"/>
    <x v="0"/>
  </r>
  <r>
    <x v="0"/>
    <n v="212200"/>
    <n v="1714000"/>
    <n v="7.8E-2"/>
    <x v="0"/>
  </r>
  <r>
    <x v="1"/>
    <n v="125100"/>
    <n v="1535000"/>
    <n v="9.0999999999999998E-2"/>
    <x v="0"/>
  </r>
  <r>
    <x v="0"/>
    <n v="212700"/>
    <n v="1529000"/>
    <n v="7.3999999999999996E-2"/>
    <x v="0"/>
  </r>
  <r>
    <x v="1"/>
    <n v="92910"/>
    <n v="1501000"/>
    <n v="0.10100000000000001"/>
    <x v="0"/>
  </r>
  <r>
    <x v="0"/>
    <n v="214900"/>
    <n v="1485000"/>
    <n v="7.2999999999999995E-2"/>
    <x v="1"/>
  </r>
  <r>
    <x v="0"/>
    <n v="217800"/>
    <n v="1483000"/>
    <n v="7.1999999999999995E-2"/>
    <x v="1"/>
  </r>
  <r>
    <x v="0"/>
    <n v="225600"/>
    <n v="1444000"/>
    <n v="7.0000000000000007E-2"/>
    <x v="1"/>
  </r>
  <r>
    <x v="0"/>
    <n v="217300"/>
    <n v="1442000"/>
    <n v="7.0999999999999994E-2"/>
    <x v="1"/>
  </r>
  <r>
    <x v="0"/>
    <n v="226500"/>
    <n v="1441000"/>
    <n v="7.0000000000000007E-2"/>
    <x v="1"/>
  </r>
  <r>
    <x v="0"/>
    <n v="215500"/>
    <n v="1438000"/>
    <n v="7.1999999999999995E-2"/>
    <x v="1"/>
  </r>
  <r>
    <x v="0"/>
    <n v="223500"/>
    <n v="1428000"/>
    <n v="7.0000000000000007E-2"/>
    <x v="1"/>
  </r>
  <r>
    <x v="0"/>
    <n v="226600"/>
    <n v="1414000"/>
    <n v="7.0000000000000007E-2"/>
    <x v="1"/>
  </r>
  <r>
    <x v="0"/>
    <n v="189300"/>
    <n v="1397000"/>
    <n v="7.4999999999999997E-2"/>
    <x v="1"/>
  </r>
  <r>
    <x v="1"/>
    <n v="89700"/>
    <n v="1382000"/>
    <n v="9.9000000000000005E-2"/>
    <x v="1"/>
  </r>
  <r>
    <x v="1"/>
    <n v="87030"/>
    <n v="1376000"/>
    <n v="0.1"/>
    <x v="1"/>
  </r>
  <r>
    <x v="0"/>
    <n v="218200"/>
    <n v="1343000"/>
    <n v="6.9000000000000006E-2"/>
    <x v="1"/>
  </r>
  <r>
    <x v="0"/>
    <n v="229900"/>
    <n v="1339000"/>
    <n v="6.7000000000000004E-2"/>
    <x v="1"/>
  </r>
  <r>
    <x v="0"/>
    <n v="148800"/>
    <n v="1321000"/>
    <n v="8.1000000000000003E-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1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G18:J22" firstHeaderRow="1" firstDataRow="2" firstDataCol="1"/>
  <pivotFields count="5">
    <pivotField axis="axisRow" dataField="1" showAll="0">
      <items count="3">
        <item x="0"/>
        <item x="1"/>
        <item t="default"/>
      </items>
    </pivotField>
    <pivotField numFmtId="164" showAll="0"/>
    <pivotField numFmtId="164" showAll="0"/>
    <pivotField numFmtId="10" showAll="0"/>
    <pivotField axis="axisCol" showAll="0">
      <items count="3">
        <item x="0"/>
        <item x="1"/>
        <item t="default"/>
      </items>
    </pivotField>
  </pivotFields>
  <rowFields count="1">
    <field x="0"/>
  </rowFields>
  <rowItems count="3">
    <i>
      <x/>
    </i>
    <i>
      <x v="1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Count of School Typ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4" cacheId="1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G18:J22" firstHeaderRow="1" firstDataRow="2" firstDataCol="1"/>
  <pivotFields count="5">
    <pivotField axis="axisRow" dataField="1" showAll="0">
      <items count="3">
        <item x="0"/>
        <item x="1"/>
        <item t="default"/>
      </items>
    </pivotField>
    <pivotField numFmtId="164" showAll="0"/>
    <pivotField numFmtId="164" showAll="0"/>
    <pivotField numFmtId="10" showAll="0"/>
    <pivotField axis="axisCol" showAll="0">
      <items count="3">
        <item x="1"/>
        <item x="0"/>
        <item t="default"/>
      </items>
    </pivotField>
  </pivotFields>
  <rowFields count="1">
    <field x="0"/>
  </rowFields>
  <rowItems count="3">
    <i>
      <x/>
    </i>
    <i>
      <x v="1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Count of School Typ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D1" zoomScaleNormal="100" workbookViewId="0">
      <selection activeCell="E16" sqref="E16"/>
    </sheetView>
  </sheetViews>
  <sheetFormatPr defaultRowHeight="15" x14ac:dyDescent="0.25"/>
  <cols>
    <col min="1" max="1" width="14" customWidth="1"/>
    <col min="2" max="3" width="14.7109375" bestFit="1" customWidth="1"/>
    <col min="4" max="4" width="18.28515625" bestFit="1" customWidth="1"/>
    <col min="5" max="5" width="24.5703125" style="3" bestFit="1" customWidth="1"/>
    <col min="6" max="6" width="13.140625" customWidth="1"/>
    <col min="7" max="7" width="19.85546875" customWidth="1"/>
    <col min="8" max="8" width="24.85546875" bestFit="1" customWidth="1"/>
    <col min="9" max="9" width="12.7109375" customWidth="1"/>
    <col min="10" max="10" width="11.28515625" customWidth="1"/>
    <col min="11" max="11" width="18.28515625" bestFit="1" customWidth="1"/>
    <col min="12" max="12" width="21.85546875" customWidth="1"/>
    <col min="13" max="13" width="10.42578125" customWidth="1"/>
    <col min="14" max="14" width="14" bestFit="1" customWidth="1"/>
    <col min="15" max="15" width="13.42578125" bestFit="1" customWidth="1"/>
    <col min="16" max="16" width="18.28515625" bestFit="1" customWidth="1"/>
    <col min="17" max="17" width="19.140625" bestFit="1" customWidth="1"/>
  </cols>
  <sheetData>
    <row r="1" spans="1:13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  <c r="E1" s="3" t="s">
        <v>22</v>
      </c>
      <c r="G1" s="5" t="s">
        <v>17</v>
      </c>
      <c r="H1" s="5"/>
    </row>
    <row r="2" spans="1:13" x14ac:dyDescent="0.25">
      <c r="A2" t="s">
        <v>2</v>
      </c>
      <c r="B2" s="1">
        <v>222700</v>
      </c>
      <c r="C2" s="1">
        <v>1786000</v>
      </c>
      <c r="D2" s="2">
        <v>7.6999999999999999E-2</v>
      </c>
      <c r="E2" s="14" t="str">
        <f>IF(AND(C2&gt;=1500000,C2&lt;=1800000),"Between $1.5M and $1.8M","Not Between")</f>
        <v>Between $1.5M and $1.8M</v>
      </c>
      <c r="H2" s="5" t="s">
        <v>0</v>
      </c>
      <c r="I2" s="5" t="s">
        <v>16</v>
      </c>
    </row>
    <row r="3" spans="1:13" x14ac:dyDescent="0.25">
      <c r="A3" t="s">
        <v>2</v>
      </c>
      <c r="B3" s="1">
        <v>176400</v>
      </c>
      <c r="C3" s="1">
        <v>1758000</v>
      </c>
      <c r="D3" s="2">
        <v>8.4000000000000005E-2</v>
      </c>
      <c r="E3" s="14" t="str">
        <f t="shared" ref="E3:E21" si="0">IF(AND(C3&gt;=1500000,C3&lt;=1800000),"Between $1.5M and $1.8M","Not Between")</f>
        <v>Between $1.5M and $1.8M</v>
      </c>
      <c r="G3" s="5" t="s">
        <v>10</v>
      </c>
      <c r="H3" s="1">
        <f>AVERAGE($B$2:$B$21)</f>
        <v>188632</v>
      </c>
      <c r="I3" s="1">
        <f>AVERAGE($C$2:$C$21)</f>
        <v>1477800</v>
      </c>
    </row>
    <row r="4" spans="1:13" x14ac:dyDescent="0.25">
      <c r="A4" t="s">
        <v>2</v>
      </c>
      <c r="B4" s="1">
        <v>212200</v>
      </c>
      <c r="C4" s="1">
        <v>1714000</v>
      </c>
      <c r="D4" s="2">
        <v>7.8E-2</v>
      </c>
      <c r="E4" s="14" t="str">
        <f t="shared" si="0"/>
        <v>Between $1.5M and $1.8M</v>
      </c>
      <c r="G4" s="5" t="s">
        <v>11</v>
      </c>
      <c r="H4" s="1">
        <f>MEDIAN($B$2:$B$21)</f>
        <v>215200</v>
      </c>
      <c r="I4" s="1">
        <f>MEDIAN($C$2:$C$21)</f>
        <v>1441500</v>
      </c>
    </row>
    <row r="5" spans="1:13" x14ac:dyDescent="0.25">
      <c r="A5" t="s">
        <v>3</v>
      </c>
      <c r="B5" s="1">
        <v>125100</v>
      </c>
      <c r="C5" s="1">
        <v>1535000</v>
      </c>
      <c r="D5" s="2">
        <v>9.0999999999999998E-2</v>
      </c>
      <c r="E5" s="14" t="str">
        <f t="shared" si="0"/>
        <v>Between $1.5M and $1.8M</v>
      </c>
      <c r="G5" s="5" t="s">
        <v>12</v>
      </c>
      <c r="H5" s="1">
        <f>MIN($B$2:$B$21)</f>
        <v>87030</v>
      </c>
      <c r="I5" s="1">
        <f>MIN($C$2:$C$21)</f>
        <v>1321000</v>
      </c>
    </row>
    <row r="6" spans="1:13" x14ac:dyDescent="0.25">
      <c r="A6" t="s">
        <v>2</v>
      </c>
      <c r="B6" s="1">
        <v>212700</v>
      </c>
      <c r="C6" s="1">
        <v>1529000</v>
      </c>
      <c r="D6" s="2">
        <v>7.3999999999999996E-2</v>
      </c>
      <c r="E6" s="14" t="str">
        <f t="shared" si="0"/>
        <v>Between $1.5M and $1.8M</v>
      </c>
      <c r="G6" s="5" t="s">
        <v>13</v>
      </c>
      <c r="H6" s="1">
        <f>MAX($B$2:$B$21)</f>
        <v>229900</v>
      </c>
      <c r="I6" s="1">
        <f>MAX($C$2:$C$21)</f>
        <v>1786000</v>
      </c>
    </row>
    <row r="7" spans="1:13" x14ac:dyDescent="0.25">
      <c r="A7" t="s">
        <v>3</v>
      </c>
      <c r="B7" s="1">
        <v>92910</v>
      </c>
      <c r="C7" s="1">
        <v>1501000</v>
      </c>
      <c r="D7" s="2">
        <v>0.10100000000000001</v>
      </c>
      <c r="E7" s="14" t="str">
        <f t="shared" si="0"/>
        <v>Between $1.5M and $1.8M</v>
      </c>
      <c r="G7" s="5" t="s">
        <v>14</v>
      </c>
      <c r="H7" s="1">
        <f>H6-H5</f>
        <v>142870</v>
      </c>
      <c r="I7" s="1">
        <f>I6-I5</f>
        <v>465000</v>
      </c>
    </row>
    <row r="8" spans="1:13" x14ac:dyDescent="0.25">
      <c r="A8" t="s">
        <v>2</v>
      </c>
      <c r="B8" s="1">
        <v>214900</v>
      </c>
      <c r="C8" s="1">
        <v>1485000</v>
      </c>
      <c r="D8" s="2">
        <v>7.2999999999999995E-2</v>
      </c>
      <c r="E8" s="14" t="str">
        <f>IF(AND(C8&gt;=1500000,C8&lt;=1800000),"Between $1.5M and $1.8M","Not Between")</f>
        <v>Not Between</v>
      </c>
      <c r="G8" s="5" t="s">
        <v>15</v>
      </c>
      <c r="H8" s="1">
        <f>_xlfn.STDEV.S($B$2:$B$21)</f>
        <v>50503.429023759316</v>
      </c>
      <c r="I8" s="1">
        <f>_xlfn.STDEV.S($C$2:$C$21)</f>
        <v>132943.43870510062</v>
      </c>
    </row>
    <row r="9" spans="1:13" x14ac:dyDescent="0.25">
      <c r="A9" t="s">
        <v>2</v>
      </c>
      <c r="B9" s="1">
        <v>217800</v>
      </c>
      <c r="C9" s="1">
        <v>1483000</v>
      </c>
      <c r="D9" s="2">
        <v>7.1999999999999995E-2</v>
      </c>
      <c r="E9" s="14" t="str">
        <f t="shared" si="0"/>
        <v>Not Between</v>
      </c>
    </row>
    <row r="10" spans="1:13" x14ac:dyDescent="0.25">
      <c r="A10" t="s">
        <v>2</v>
      </c>
      <c r="B10" s="1">
        <v>225600</v>
      </c>
      <c r="C10" s="1">
        <v>1444000</v>
      </c>
      <c r="D10" s="2">
        <v>7.0000000000000007E-2</v>
      </c>
      <c r="E10" s="14" t="str">
        <f t="shared" si="0"/>
        <v>Not Between</v>
      </c>
    </row>
    <row r="11" spans="1:13" x14ac:dyDescent="0.25">
      <c r="A11" t="s">
        <v>2</v>
      </c>
      <c r="B11" s="1">
        <v>217300</v>
      </c>
      <c r="C11" s="1">
        <v>1442000</v>
      </c>
      <c r="D11" s="2">
        <v>7.0999999999999994E-2</v>
      </c>
      <c r="E11" s="14" t="str">
        <f t="shared" si="0"/>
        <v>Not Between</v>
      </c>
      <c r="G11" s="5" t="s">
        <v>1</v>
      </c>
      <c r="H11" s="5" t="s">
        <v>19</v>
      </c>
      <c r="I11" s="10"/>
      <c r="J11" s="3"/>
      <c r="K11" s="3"/>
      <c r="L11" s="3"/>
      <c r="M11" s="3"/>
    </row>
    <row r="12" spans="1:13" x14ac:dyDescent="0.25">
      <c r="A12" t="s">
        <v>2</v>
      </c>
      <c r="B12" s="1">
        <v>226500</v>
      </c>
      <c r="C12" s="1">
        <v>1441000</v>
      </c>
      <c r="D12" s="2">
        <v>7.0000000000000007E-2</v>
      </c>
      <c r="E12" s="14" t="str">
        <f t="shared" si="0"/>
        <v>Not Between</v>
      </c>
      <c r="G12" s="6" t="s">
        <v>2</v>
      </c>
      <c r="H12" s="3">
        <f>COUNTIF($A$2:$A$21,"Private")</f>
        <v>16</v>
      </c>
      <c r="I12" s="11"/>
      <c r="J12" s="16" t="s">
        <v>26</v>
      </c>
      <c r="K12" s="16">
        <f>16/20</f>
        <v>0.8</v>
      </c>
      <c r="L12" s="3"/>
      <c r="M12" s="3"/>
    </row>
    <row r="13" spans="1:13" ht="15.75" thickBot="1" x14ac:dyDescent="0.3">
      <c r="A13" t="s">
        <v>2</v>
      </c>
      <c r="B13" s="1">
        <v>215500</v>
      </c>
      <c r="C13" s="1">
        <v>1438000</v>
      </c>
      <c r="D13" s="2">
        <v>7.1999999999999995E-2</v>
      </c>
      <c r="E13" s="14" t="str">
        <f t="shared" si="0"/>
        <v>Not Between</v>
      </c>
      <c r="G13" s="8" t="s">
        <v>3</v>
      </c>
      <c r="H13" s="9">
        <f>COUNTIF($A$2:$A$21,"Public")</f>
        <v>4</v>
      </c>
      <c r="I13" s="11"/>
      <c r="J13" s="3"/>
      <c r="K13" s="3"/>
      <c r="L13" s="3"/>
      <c r="M13" s="3"/>
    </row>
    <row r="14" spans="1:13" x14ac:dyDescent="0.25">
      <c r="A14" t="s">
        <v>2</v>
      </c>
      <c r="B14" s="1">
        <v>223500</v>
      </c>
      <c r="C14" s="1">
        <v>1428000</v>
      </c>
      <c r="D14" s="2">
        <v>7.0000000000000007E-2</v>
      </c>
      <c r="E14" s="14" t="str">
        <f t="shared" si="0"/>
        <v>Not Between</v>
      </c>
      <c r="G14" s="6" t="s">
        <v>20</v>
      </c>
      <c r="H14" s="3">
        <f>SUM(H12:H13)</f>
        <v>20</v>
      </c>
      <c r="I14" s="12"/>
      <c r="J14" s="3"/>
      <c r="K14" s="3"/>
      <c r="L14" s="3"/>
      <c r="M14" s="3"/>
    </row>
    <row r="15" spans="1:13" x14ac:dyDescent="0.25">
      <c r="A15" t="s">
        <v>2</v>
      </c>
      <c r="B15" s="1">
        <v>226600</v>
      </c>
      <c r="C15" s="1">
        <v>1414000</v>
      </c>
      <c r="D15" s="2">
        <v>7.0000000000000007E-2</v>
      </c>
      <c r="E15" s="14" t="str">
        <f t="shared" si="0"/>
        <v>Not Between</v>
      </c>
      <c r="G15" s="3"/>
      <c r="H15" s="3"/>
      <c r="I15" s="3"/>
      <c r="J15" s="3"/>
      <c r="K15" s="3"/>
      <c r="L15" s="3"/>
      <c r="M15" s="3"/>
    </row>
    <row r="16" spans="1:13" ht="18.75" x14ac:dyDescent="0.3">
      <c r="A16" t="s">
        <v>2</v>
      </c>
      <c r="B16" s="1">
        <v>189300</v>
      </c>
      <c r="C16" s="1">
        <v>1397000</v>
      </c>
      <c r="D16" s="2">
        <v>7.4999999999999997E-2</v>
      </c>
      <c r="E16" s="14" t="str">
        <f t="shared" si="0"/>
        <v>Not Between</v>
      </c>
      <c r="G16" s="13" t="s">
        <v>28</v>
      </c>
      <c r="H16" s="13"/>
      <c r="I16" s="13"/>
      <c r="J16" s="16"/>
      <c r="K16" s="16"/>
      <c r="L16" s="16"/>
      <c r="M16" s="16"/>
    </row>
    <row r="17" spans="1:13" x14ac:dyDescent="0.25">
      <c r="A17" t="s">
        <v>3</v>
      </c>
      <c r="B17" s="1">
        <v>89700</v>
      </c>
      <c r="C17" s="1">
        <v>1382000</v>
      </c>
      <c r="D17" s="2">
        <v>9.9000000000000005E-2</v>
      </c>
      <c r="E17" s="14" t="str">
        <f t="shared" si="0"/>
        <v>Not Between</v>
      </c>
    </row>
    <row r="18" spans="1:13" x14ac:dyDescent="0.25">
      <c r="A18" t="s">
        <v>3</v>
      </c>
      <c r="B18" s="1">
        <v>87030</v>
      </c>
      <c r="C18" s="1">
        <v>1376000</v>
      </c>
      <c r="D18" s="2">
        <v>0.1</v>
      </c>
      <c r="E18" s="14" t="str">
        <f t="shared" si="0"/>
        <v>Not Between</v>
      </c>
      <c r="G18" s="4" t="s">
        <v>25</v>
      </c>
      <c r="H18" s="4" t="s">
        <v>9</v>
      </c>
    </row>
    <row r="19" spans="1:13" x14ac:dyDescent="0.25">
      <c r="A19" t="s">
        <v>2</v>
      </c>
      <c r="B19" s="1">
        <v>218200</v>
      </c>
      <c r="C19" s="1">
        <v>1343000</v>
      </c>
      <c r="D19" s="2">
        <v>6.9000000000000006E-2</v>
      </c>
      <c r="E19" s="14" t="str">
        <f t="shared" si="0"/>
        <v>Not Between</v>
      </c>
      <c r="G19" s="4" t="s">
        <v>7</v>
      </c>
      <c r="H19" s="3" t="s">
        <v>23</v>
      </c>
      <c r="I19" s="3" t="s">
        <v>24</v>
      </c>
      <c r="J19" s="3" t="s">
        <v>8</v>
      </c>
    </row>
    <row r="20" spans="1:13" x14ac:dyDescent="0.25">
      <c r="A20" t="s">
        <v>2</v>
      </c>
      <c r="B20" s="1">
        <v>229900</v>
      </c>
      <c r="C20" s="1">
        <v>1339000</v>
      </c>
      <c r="D20" s="2">
        <v>6.7000000000000004E-2</v>
      </c>
      <c r="E20" s="14" t="str">
        <f t="shared" si="0"/>
        <v>Not Between</v>
      </c>
      <c r="G20" s="15" t="s">
        <v>2</v>
      </c>
      <c r="H20" s="14">
        <v>4</v>
      </c>
      <c r="I20" s="14">
        <v>12</v>
      </c>
      <c r="J20" s="14">
        <v>16</v>
      </c>
    </row>
    <row r="21" spans="1:13" ht="31.5" customHeight="1" x14ac:dyDescent="0.25">
      <c r="A21" t="s">
        <v>2</v>
      </c>
      <c r="B21" s="1">
        <v>148800</v>
      </c>
      <c r="C21" s="1">
        <v>1321000</v>
      </c>
      <c r="D21" s="2">
        <v>8.1000000000000003E-2</v>
      </c>
      <c r="E21" s="14" t="str">
        <f t="shared" si="0"/>
        <v>Not Between</v>
      </c>
      <c r="G21" s="15" t="s">
        <v>3</v>
      </c>
      <c r="H21" s="14">
        <v>2</v>
      </c>
      <c r="I21" s="14">
        <v>2</v>
      </c>
      <c r="J21" s="14">
        <v>4</v>
      </c>
      <c r="L21" s="17" t="s">
        <v>27</v>
      </c>
      <c r="M21" s="18">
        <f>4/16</f>
        <v>0.25</v>
      </c>
    </row>
    <row r="22" spans="1:13" x14ac:dyDescent="0.25">
      <c r="A22" t="s">
        <v>4</v>
      </c>
      <c r="G22" s="15" t="s">
        <v>8</v>
      </c>
      <c r="H22" s="14">
        <v>6</v>
      </c>
      <c r="I22" s="14">
        <v>14</v>
      </c>
      <c r="J22" s="14">
        <v>20</v>
      </c>
      <c r="K22" s="1"/>
    </row>
    <row r="25" spans="1:13" ht="18.75" x14ac:dyDescent="0.3">
      <c r="G25" s="13" t="s">
        <v>29</v>
      </c>
      <c r="H25" s="16"/>
      <c r="I25" s="16"/>
      <c r="J25" s="16"/>
      <c r="K25" s="16"/>
      <c r="L25" s="16"/>
      <c r="M25" s="16"/>
    </row>
  </sheetData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selection activeCell="M21" sqref="M21"/>
    </sheetView>
  </sheetViews>
  <sheetFormatPr defaultRowHeight="15" x14ac:dyDescent="0.25"/>
  <cols>
    <col min="1" max="1" width="11.5703125" bestFit="1" customWidth="1"/>
    <col min="2" max="2" width="11.140625" bestFit="1" customWidth="1"/>
    <col min="3" max="3" width="12.7109375" bestFit="1" customWidth="1"/>
    <col min="4" max="4" width="10.85546875" bestFit="1" customWidth="1"/>
    <col min="5" max="5" width="24.5703125" style="3" bestFit="1" customWidth="1"/>
    <col min="7" max="7" width="19.85546875" customWidth="1"/>
    <col min="8" max="8" width="24.85546875" customWidth="1"/>
    <col min="9" max="9" width="12.7109375" bestFit="1" customWidth="1"/>
    <col min="10" max="10" width="11.28515625" bestFit="1" customWidth="1"/>
    <col min="11" max="11" width="11.140625" bestFit="1" customWidth="1"/>
    <col min="12" max="12" width="18.42578125" customWidth="1"/>
    <col min="13" max="22" width="11.140625" bestFit="1" customWidth="1"/>
    <col min="23" max="23" width="11.28515625" bestFit="1" customWidth="1"/>
  </cols>
  <sheetData>
    <row r="1" spans="1:23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  <c r="E1" s="3" t="s">
        <v>22</v>
      </c>
      <c r="G1" s="5" t="s">
        <v>18</v>
      </c>
      <c r="H1" s="5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x14ac:dyDescent="0.25">
      <c r="A2" t="s">
        <v>2</v>
      </c>
      <c r="B2" s="1">
        <v>221700</v>
      </c>
      <c r="C2" s="1">
        <v>2412000</v>
      </c>
      <c r="D2" s="2">
        <v>8.6999999999999994E-2</v>
      </c>
      <c r="E2" s="14" t="str">
        <f>IF(AND(C2&gt;=1500000,C2&lt;=1800000),"Between $1.5M and $1.8M","Not Between")</f>
        <v>Not Between</v>
      </c>
      <c r="G2" s="3"/>
      <c r="H2" s="5" t="s">
        <v>0</v>
      </c>
      <c r="I2" s="5" t="s">
        <v>16</v>
      </c>
    </row>
    <row r="3" spans="1:23" x14ac:dyDescent="0.25">
      <c r="A3" t="s">
        <v>2</v>
      </c>
      <c r="B3" s="1">
        <v>213000</v>
      </c>
      <c r="C3" s="1">
        <v>2064000</v>
      </c>
      <c r="D3" s="2">
        <v>8.3000000000000004E-2</v>
      </c>
      <c r="E3" s="14" t="str">
        <f t="shared" ref="E3:E21" si="0">IF(AND(C3&gt;=1500000,C3&lt;=1800000),"Between $1.5M and $1.8M","Not Between")</f>
        <v>Not Between</v>
      </c>
      <c r="G3" s="5" t="s">
        <v>10</v>
      </c>
      <c r="H3" s="1">
        <f>AVERAGE($B$2:$B$21)</f>
        <v>164680</v>
      </c>
      <c r="I3" s="1">
        <f>AVERAGE($C$2:$C$21)</f>
        <v>1838000</v>
      </c>
    </row>
    <row r="4" spans="1:23" x14ac:dyDescent="0.25">
      <c r="A4" t="s">
        <v>2</v>
      </c>
      <c r="B4" s="1">
        <v>230100</v>
      </c>
      <c r="C4" s="1">
        <v>1949000</v>
      </c>
      <c r="D4" s="2">
        <v>7.9000000000000001E-2</v>
      </c>
      <c r="E4" s="14" t="str">
        <f t="shared" si="0"/>
        <v>Not Between</v>
      </c>
      <c r="G4" s="5" t="s">
        <v>11</v>
      </c>
      <c r="H4" s="1">
        <f>MEDIAN($B$2:$B$21)</f>
        <v>214350</v>
      </c>
      <c r="I4" s="1">
        <f>MEDIAN($C$2:$C$21)</f>
        <v>1777500</v>
      </c>
    </row>
    <row r="5" spans="1:23" x14ac:dyDescent="0.25">
      <c r="A5" t="s">
        <v>2</v>
      </c>
      <c r="B5" s="1">
        <v>222600</v>
      </c>
      <c r="C5" s="1">
        <v>1947000</v>
      </c>
      <c r="D5" s="2">
        <v>0.08</v>
      </c>
      <c r="E5" s="14" t="str">
        <f t="shared" si="0"/>
        <v>Not Between</v>
      </c>
      <c r="G5" s="5" t="s">
        <v>12</v>
      </c>
      <c r="H5" s="1">
        <f>MIN($B$2:$B$21)</f>
        <v>64930</v>
      </c>
      <c r="I5" s="1">
        <f>MIN($C$2:$C$21)</f>
        <v>1668000</v>
      </c>
    </row>
    <row r="6" spans="1:23" x14ac:dyDescent="0.25">
      <c r="A6" t="s">
        <v>2</v>
      </c>
      <c r="B6" s="1">
        <v>225800</v>
      </c>
      <c r="C6" s="1">
        <v>1938000</v>
      </c>
      <c r="D6" s="2">
        <v>0.08</v>
      </c>
      <c r="E6" s="14" t="str">
        <f t="shared" si="0"/>
        <v>Not Between</v>
      </c>
      <c r="G6" s="5" t="s">
        <v>13</v>
      </c>
      <c r="H6" s="1">
        <f>MAX($B$2:$B$21)</f>
        <v>230100</v>
      </c>
      <c r="I6" s="1">
        <f>MAX($C$2:$C$21)</f>
        <v>2412000</v>
      </c>
    </row>
    <row r="7" spans="1:23" x14ac:dyDescent="0.25">
      <c r="A7" t="s">
        <v>3</v>
      </c>
      <c r="B7" s="1">
        <v>87660</v>
      </c>
      <c r="C7" s="1">
        <v>1937000</v>
      </c>
      <c r="D7" s="2">
        <v>0.112</v>
      </c>
      <c r="E7" s="14" t="str">
        <f t="shared" si="0"/>
        <v>Not Between</v>
      </c>
      <c r="G7" s="5" t="s">
        <v>14</v>
      </c>
      <c r="H7" s="1">
        <f>H6-H5</f>
        <v>165170</v>
      </c>
      <c r="I7" s="1">
        <f>I6-I5</f>
        <v>744000</v>
      </c>
    </row>
    <row r="8" spans="1:23" x14ac:dyDescent="0.25">
      <c r="A8" t="s">
        <v>2</v>
      </c>
      <c r="B8" s="1">
        <v>224900</v>
      </c>
      <c r="C8" s="1">
        <v>1915000</v>
      </c>
      <c r="D8" s="2">
        <v>7.9000000000000001E-2</v>
      </c>
      <c r="E8" s="14" t="str">
        <f t="shared" si="0"/>
        <v>Not Between</v>
      </c>
      <c r="G8" s="5" t="s">
        <v>15</v>
      </c>
      <c r="H8" s="1">
        <f>_xlfn.STDEV.S($B$2:$B$21)</f>
        <v>66385.121906390414</v>
      </c>
      <c r="I8" s="1">
        <f>_xlfn.STDEV.S($C$2:$C$21)</f>
        <v>179798.71786908942</v>
      </c>
    </row>
    <row r="9" spans="1:23" x14ac:dyDescent="0.25">
      <c r="A9" t="s">
        <v>2</v>
      </c>
      <c r="B9" s="1">
        <v>221600</v>
      </c>
      <c r="C9" s="1">
        <v>1878000</v>
      </c>
      <c r="D9" s="2">
        <v>7.9000000000000001E-2</v>
      </c>
      <c r="E9" s="14" t="str">
        <f t="shared" si="0"/>
        <v>Not Between</v>
      </c>
    </row>
    <row r="10" spans="1:23" x14ac:dyDescent="0.25">
      <c r="A10" t="s">
        <v>3</v>
      </c>
      <c r="B10" s="1">
        <v>125100</v>
      </c>
      <c r="C10" s="1">
        <v>1854000</v>
      </c>
      <c r="D10" s="2">
        <v>9.8000000000000004E-2</v>
      </c>
      <c r="E10" s="14" t="str">
        <f t="shared" si="0"/>
        <v>Not Between</v>
      </c>
    </row>
    <row r="11" spans="1:23" x14ac:dyDescent="0.25">
      <c r="A11" t="s">
        <v>2</v>
      </c>
      <c r="B11" s="1">
        <v>215700</v>
      </c>
      <c r="C11" s="1">
        <v>1794000</v>
      </c>
      <c r="D11" s="2">
        <v>7.9000000000000001E-2</v>
      </c>
      <c r="E11" s="14" t="str">
        <f t="shared" si="0"/>
        <v>Between $1.5M and $1.8M</v>
      </c>
      <c r="G11" s="5" t="s">
        <v>1</v>
      </c>
      <c r="H11" s="5" t="s">
        <v>19</v>
      </c>
      <c r="I11" s="10"/>
    </row>
    <row r="12" spans="1:23" x14ac:dyDescent="0.25">
      <c r="A12" t="s">
        <v>3</v>
      </c>
      <c r="B12" s="1">
        <v>92530</v>
      </c>
      <c r="C12" s="1">
        <v>1761000</v>
      </c>
      <c r="D12" s="2">
        <v>0.106</v>
      </c>
      <c r="E12" s="14" t="str">
        <f t="shared" si="0"/>
        <v>Between $1.5M and $1.8M</v>
      </c>
      <c r="G12" s="6" t="s">
        <v>2</v>
      </c>
      <c r="H12">
        <f>COUNTIF($A$2:$A$21,"Private")</f>
        <v>11</v>
      </c>
      <c r="I12" s="11"/>
      <c r="J12" s="16" t="s">
        <v>26</v>
      </c>
      <c r="K12" s="16">
        <f>11/20</f>
        <v>0.55000000000000004</v>
      </c>
    </row>
    <row r="13" spans="1:23" ht="15.75" thickBot="1" x14ac:dyDescent="0.3">
      <c r="A13" t="s">
        <v>2</v>
      </c>
      <c r="B13" s="1">
        <v>217800</v>
      </c>
      <c r="C13" s="1">
        <v>1752000</v>
      </c>
      <c r="D13" s="2">
        <v>7.6999999999999999E-2</v>
      </c>
      <c r="E13" s="14" t="str">
        <f t="shared" si="0"/>
        <v>Between $1.5M and $1.8M</v>
      </c>
      <c r="G13" s="8" t="s">
        <v>3</v>
      </c>
      <c r="H13" s="9">
        <f>COUNTIF($A$2:$A$21,"Public")</f>
        <v>9</v>
      </c>
      <c r="I13" s="11"/>
    </row>
    <row r="14" spans="1:23" x14ac:dyDescent="0.25">
      <c r="A14" t="s">
        <v>3</v>
      </c>
      <c r="B14" s="1">
        <v>89700</v>
      </c>
      <c r="C14" s="1">
        <v>1727000</v>
      </c>
      <c r="D14" s="2">
        <v>0.107</v>
      </c>
      <c r="E14" s="14" t="str">
        <f t="shared" si="0"/>
        <v>Between $1.5M and $1.8M</v>
      </c>
      <c r="G14" s="6" t="s">
        <v>20</v>
      </c>
      <c r="H14">
        <f>SUM(H12:H13)</f>
        <v>20</v>
      </c>
      <c r="I14" s="12"/>
    </row>
    <row r="15" spans="1:23" x14ac:dyDescent="0.25">
      <c r="A15" t="s">
        <v>2</v>
      </c>
      <c r="B15" s="1">
        <v>229600</v>
      </c>
      <c r="C15" s="1">
        <v>1716000</v>
      </c>
      <c r="D15" s="2">
        <v>7.4999999999999997E-2</v>
      </c>
      <c r="E15" s="14" t="str">
        <f t="shared" si="0"/>
        <v>Between $1.5M and $1.8M</v>
      </c>
    </row>
    <row r="16" spans="1:23" ht="18.75" x14ac:dyDescent="0.3">
      <c r="A16" t="s">
        <v>3</v>
      </c>
      <c r="B16" s="1">
        <v>101500</v>
      </c>
      <c r="C16" s="1">
        <v>1703000</v>
      </c>
      <c r="D16" s="2">
        <v>0.10199999999999999</v>
      </c>
      <c r="E16" s="14" t="str">
        <f t="shared" si="0"/>
        <v>Between $1.5M and $1.8M</v>
      </c>
      <c r="G16" s="13" t="s">
        <v>21</v>
      </c>
      <c r="H16" s="13"/>
      <c r="I16" s="13"/>
      <c r="J16" s="16"/>
      <c r="K16" s="16"/>
      <c r="L16" s="16"/>
      <c r="M16" s="16"/>
    </row>
    <row r="17" spans="1:16" x14ac:dyDescent="0.25">
      <c r="A17" t="s">
        <v>3</v>
      </c>
      <c r="B17" s="1">
        <v>115500</v>
      </c>
      <c r="C17" s="1">
        <v>1694000</v>
      </c>
      <c r="D17" s="2">
        <v>9.7000000000000003E-2</v>
      </c>
      <c r="E17" s="14" t="str">
        <f t="shared" si="0"/>
        <v>Between $1.5M and $1.8M</v>
      </c>
    </row>
    <row r="18" spans="1:16" x14ac:dyDescent="0.25">
      <c r="A18" t="s">
        <v>3</v>
      </c>
      <c r="B18" s="1">
        <v>104500</v>
      </c>
      <c r="C18" s="1">
        <v>1690000</v>
      </c>
      <c r="D18" s="2">
        <v>0.10100000000000001</v>
      </c>
      <c r="E18" s="14" t="str">
        <f t="shared" si="0"/>
        <v>Between $1.5M and $1.8M</v>
      </c>
      <c r="F18" s="7"/>
      <c r="G18" s="4" t="s">
        <v>25</v>
      </c>
      <c r="H18" s="4" t="s">
        <v>9</v>
      </c>
    </row>
    <row r="19" spans="1:16" x14ac:dyDescent="0.25">
      <c r="A19" t="s">
        <v>3</v>
      </c>
      <c r="B19" s="1">
        <v>69980</v>
      </c>
      <c r="C19" s="1">
        <v>1685000</v>
      </c>
      <c r="D19" s="2">
        <v>0.115</v>
      </c>
      <c r="E19" s="14" t="str">
        <f t="shared" si="0"/>
        <v>Between $1.5M and $1.8M</v>
      </c>
      <c r="F19" s="7"/>
      <c r="G19" s="4" t="s">
        <v>7</v>
      </c>
      <c r="H19" s="3" t="s">
        <v>23</v>
      </c>
      <c r="I19" s="3" t="s">
        <v>24</v>
      </c>
      <c r="J19" s="3" t="s">
        <v>8</v>
      </c>
    </row>
    <row r="20" spans="1:16" x14ac:dyDescent="0.25">
      <c r="A20" t="s">
        <v>2</v>
      </c>
      <c r="B20" s="1">
        <v>219400</v>
      </c>
      <c r="C20" s="1">
        <v>1676000</v>
      </c>
      <c r="D20" s="2">
        <v>7.5999999999999998E-2</v>
      </c>
      <c r="E20" s="14" t="str">
        <f t="shared" si="0"/>
        <v>Between $1.5M and $1.8M</v>
      </c>
      <c r="F20" s="7"/>
      <c r="G20" s="15" t="s">
        <v>2</v>
      </c>
      <c r="H20" s="14">
        <v>4</v>
      </c>
      <c r="I20" s="14">
        <v>7</v>
      </c>
      <c r="J20" s="14">
        <v>11</v>
      </c>
      <c r="K20" s="3"/>
    </row>
    <row r="21" spans="1:16" ht="27" customHeight="1" x14ac:dyDescent="0.25">
      <c r="A21" t="s">
        <v>3</v>
      </c>
      <c r="B21" s="1">
        <v>64930</v>
      </c>
      <c r="C21" s="1">
        <v>1668000</v>
      </c>
      <c r="D21" s="2">
        <v>0.11700000000000001</v>
      </c>
      <c r="E21" s="14" t="str">
        <f>IF(AND(C21&gt;=1500000,C21&lt;=1800000),"Between $1.5M and $1.8M","Not Between")</f>
        <v>Between $1.5M and $1.8M</v>
      </c>
      <c r="F21" s="7"/>
      <c r="G21" s="15" t="s">
        <v>3</v>
      </c>
      <c r="H21" s="14">
        <v>7</v>
      </c>
      <c r="I21" s="14">
        <v>2</v>
      </c>
      <c r="J21" s="14">
        <v>9</v>
      </c>
      <c r="K21" s="3"/>
      <c r="L21" s="17" t="s">
        <v>27</v>
      </c>
      <c r="M21" s="16">
        <f>4/11</f>
        <v>0.36363636363636365</v>
      </c>
    </row>
    <row r="22" spans="1:16" x14ac:dyDescent="0.25">
      <c r="F22" s="7"/>
      <c r="G22" s="15" t="s">
        <v>8</v>
      </c>
      <c r="H22" s="14">
        <v>11</v>
      </c>
      <c r="I22" s="14">
        <v>9</v>
      </c>
      <c r="J22" s="14">
        <v>20</v>
      </c>
      <c r="K22" s="3"/>
      <c r="L22" s="3"/>
      <c r="M22" s="3"/>
    </row>
    <row r="23" spans="1:16" x14ac:dyDescent="0.25">
      <c r="F23" s="7"/>
      <c r="K23" s="3"/>
      <c r="L23" s="3"/>
      <c r="M23" s="3"/>
    </row>
    <row r="24" spans="1:16" x14ac:dyDescent="0.25">
      <c r="F24" s="7"/>
      <c r="J24" s="7"/>
      <c r="K24" s="3"/>
      <c r="L24" s="3"/>
      <c r="M24" s="3"/>
    </row>
    <row r="25" spans="1:16" ht="18.75" x14ac:dyDescent="0.3">
      <c r="F25" s="7"/>
      <c r="G25" s="19" t="s">
        <v>30</v>
      </c>
      <c r="H25" s="13"/>
      <c r="I25" s="13"/>
      <c r="J25" s="16"/>
      <c r="K25" s="16"/>
      <c r="L25" s="16"/>
      <c r="M25" s="16"/>
      <c r="N25" s="16"/>
      <c r="O25" s="16"/>
      <c r="P25" s="16"/>
    </row>
    <row r="26" spans="1:16" x14ac:dyDescent="0.25">
      <c r="F26" s="7"/>
      <c r="J26" s="7"/>
    </row>
    <row r="27" spans="1:16" x14ac:dyDescent="0.25">
      <c r="F27" s="7"/>
      <c r="J27" s="7"/>
    </row>
    <row r="28" spans="1:16" x14ac:dyDescent="0.25">
      <c r="F28" s="7"/>
      <c r="J28" s="7"/>
    </row>
    <row r="29" spans="1:16" x14ac:dyDescent="0.25">
      <c r="F29" s="7"/>
      <c r="J29" s="7"/>
    </row>
    <row r="30" spans="1:16" x14ac:dyDescent="0.25">
      <c r="F30" s="7"/>
      <c r="J30" s="7"/>
    </row>
    <row r="31" spans="1:16" x14ac:dyDescent="0.25">
      <c r="F31" s="7"/>
      <c r="J31" s="7"/>
    </row>
    <row r="32" spans="1:16" x14ac:dyDescent="0.25">
      <c r="F32" s="7"/>
      <c r="J32" s="7"/>
    </row>
    <row r="33" spans="6:10" x14ac:dyDescent="0.25">
      <c r="F33" s="7"/>
      <c r="J33" s="7"/>
    </row>
    <row r="34" spans="6:10" x14ac:dyDescent="0.25">
      <c r="F34" s="7"/>
      <c r="J34" s="7"/>
    </row>
    <row r="35" spans="6:10" x14ac:dyDescent="0.25">
      <c r="F35" s="7"/>
      <c r="J35" s="7"/>
    </row>
    <row r="36" spans="6:10" x14ac:dyDescent="0.25">
      <c r="F36" s="7"/>
      <c r="J36" s="7"/>
    </row>
    <row r="37" spans="6:10" x14ac:dyDescent="0.25">
      <c r="F37" s="7"/>
      <c r="G37" s="7"/>
      <c r="H37" s="7"/>
      <c r="I37" s="7"/>
      <c r="J37" s="7"/>
    </row>
    <row r="38" spans="6:10" x14ac:dyDescent="0.25">
      <c r="F38" s="7"/>
      <c r="G38" s="7"/>
      <c r="H38" s="7"/>
      <c r="I38" s="7"/>
      <c r="J3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Business Major</vt:lpstr>
      <vt:lpstr>Engineering Major</vt:lpstr>
    </vt:vector>
  </TitlesOfParts>
  <Company>Grantham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Colby Keslar</dc:creator>
  <cp:lastModifiedBy>Elvin</cp:lastModifiedBy>
  <dcterms:created xsi:type="dcterms:W3CDTF">2014-04-30T20:34:56Z</dcterms:created>
  <dcterms:modified xsi:type="dcterms:W3CDTF">2018-10-31T21:03:46Z</dcterms:modified>
</cp:coreProperties>
</file>